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us\Documents\"/>
    </mc:Choice>
  </mc:AlternateContent>
  <bookViews>
    <workbookView xWindow="0" yWindow="0" windowWidth="20430" windowHeight="7350"/>
  </bookViews>
  <sheets>
    <sheet name="Kontoplan" sheetId="1" r:id="rId1"/>
  </sheets>
  <calcPr calcId="152511"/>
</workbook>
</file>

<file path=xl/calcChain.xml><?xml version="1.0" encoding="utf-8"?>
<calcChain xmlns="http://schemas.openxmlformats.org/spreadsheetml/2006/main">
  <c r="B118" i="1" l="1"/>
  <c r="B104" i="1"/>
  <c r="B39" i="1" l="1"/>
  <c r="B44" i="1"/>
  <c r="B36" i="1"/>
  <c r="B31" i="1"/>
  <c r="B15" i="1" l="1"/>
  <c r="B8" i="1"/>
  <c r="B11" i="1" l="1"/>
  <c r="B129" i="1" l="1"/>
  <c r="B23" i="1" l="1"/>
  <c r="B22" i="1"/>
  <c r="B29" i="1" l="1"/>
  <c r="B25" i="1" s="1"/>
  <c r="B4" i="1" l="1"/>
  <c r="B7" i="1"/>
</calcChain>
</file>

<file path=xl/sharedStrings.xml><?xml version="1.0" encoding="utf-8"?>
<sst xmlns="http://schemas.openxmlformats.org/spreadsheetml/2006/main" count="130" uniqueCount="126">
  <si>
    <t>Korr. budget</t>
  </si>
  <si>
    <t xml:space="preserve">       Træning og Rehabilitering </t>
  </si>
  <si>
    <t xml:space="preserve">         Sundhedsudgifter i staben</t>
  </si>
  <si>
    <t xml:space="preserve">         Center for sundhedsfremme</t>
  </si>
  <si>
    <t xml:space="preserve">        Samstyrken, Aflastning Jægumsvej 44</t>
  </si>
  <si>
    <t xml:space="preserve">       Ældreområde Vest</t>
  </si>
  <si>
    <t xml:space="preserve">       Ældreområde Syd</t>
  </si>
  <si>
    <t xml:space="preserve">       Ældreområde Nord</t>
  </si>
  <si>
    <t xml:space="preserve">       Købmandsgården, Lunde</t>
  </si>
  <si>
    <t xml:space="preserve">       Medborgerhuset - Varde</t>
  </si>
  <si>
    <t xml:space="preserve">       Alslev Forsamlingshus, Bredgade 34</t>
  </si>
  <si>
    <t xml:space="preserve">       Samstyrken - Vænget 51</t>
  </si>
  <si>
    <t xml:space="preserve">       Aktiviteter for yngre demente</t>
  </si>
  <si>
    <t xml:space="preserve">       Hjælpemiddeldepot</t>
  </si>
  <si>
    <t xml:space="preserve">       Hjemmehjælp, handicappede</t>
  </si>
  <si>
    <t xml:space="preserve">       Fælles udgifter og indtægter - Socialpsykiatrien</t>
  </si>
  <si>
    <t xml:space="preserve">       Mentor - Socialpsykiatrien</t>
  </si>
  <si>
    <t xml:space="preserve">       Respiratorteams</t>
  </si>
  <si>
    <t xml:space="preserve">       De Gule Huse, §85 støtte</t>
  </si>
  <si>
    <t xml:space="preserve">       Samstyrken - Støttecenter, Krogen 3</t>
  </si>
  <si>
    <t xml:space="preserve">       Psykiatrien Bostøtte §85</t>
  </si>
  <si>
    <t xml:space="preserve">       Hjælpemiddelcentral + Kommunikationscenter</t>
  </si>
  <si>
    <t xml:space="preserve">       Living Lab</t>
  </si>
  <si>
    <t xml:space="preserve">       Hjælpemidler, Handicap</t>
  </si>
  <si>
    <t xml:space="preserve">       Center Bøgely</t>
  </si>
  <si>
    <t xml:space="preserve">       Lunden - Lundbo III</t>
  </si>
  <si>
    <t xml:space="preserve">       Samstyrken - Østervang 3</t>
  </si>
  <si>
    <t xml:space="preserve">       Samstyrken - Rosenvænget 31, Ølgod</t>
  </si>
  <si>
    <t xml:space="preserve">       Samstyrken - Kirkegade 60</t>
  </si>
  <si>
    <t xml:space="preserve">       Samstyrken - Krogen 5</t>
  </si>
  <si>
    <t xml:space="preserve">       Østbækhjemmet, Ølgod</t>
  </si>
  <si>
    <t xml:space="preserve">       Samstyrken - Humlehaven 2, Varde</t>
  </si>
  <si>
    <t xml:space="preserve">       Samstyrken - Kærhøgevej 16, Varde</t>
  </si>
  <si>
    <t xml:space="preserve">       Botilbud Vidagerhus, Janderup</t>
  </si>
  <si>
    <t xml:space="preserve">       Gæstepladser, Botilbud Vidagerhus, Janderup</t>
  </si>
  <si>
    <t xml:space="preserve">       Lunden, Rehabilitering</t>
  </si>
  <si>
    <t xml:space="preserve">       Kontaktperson- og ledsageordninger</t>
  </si>
  <si>
    <t xml:space="preserve">       Hjemmestøtten Socialpsykiatrien §99</t>
  </si>
  <si>
    <t xml:space="preserve">       Samstyrken - Lundvej 135B, §104</t>
  </si>
  <si>
    <t xml:space="preserve">       Samstyrken - Viaduktvej 25B, Ølgod, §104</t>
  </si>
  <si>
    <t xml:space="preserve">       Værestedet Dalgashus, Varde (§79 og §104)</t>
  </si>
  <si>
    <t xml:space="preserve">       Støttecenter Lindealle, Ølgod, §104</t>
  </si>
  <si>
    <t xml:space="preserve">       Lunden - Dagtilbud</t>
  </si>
  <si>
    <t xml:space="preserve">       Paraplyen, Varde</t>
  </si>
  <si>
    <t>Udvalget for Social og Sundhed - Total</t>
  </si>
  <si>
    <t xml:space="preserve">       Genoptræning §140 - Varde fysioterapi</t>
  </si>
  <si>
    <t xml:space="preserve">       Ældreområde Syd - Hjemmeplejen</t>
  </si>
  <si>
    <t xml:space="preserve">       Ældreområde Øst - Hjemmeplejen</t>
  </si>
  <si>
    <t xml:space="preserve">       Ældreområde Vest - Hjemmeplejen</t>
  </si>
  <si>
    <t xml:space="preserve">       Ældreområde Nord - Hjemmeplejen</t>
  </si>
  <si>
    <t xml:space="preserve">       Kostorganisation - indtægter FritValg</t>
  </si>
  <si>
    <t xml:space="preserve">       Projekt "Klippekortmodellen" i Hjemmeplejen</t>
  </si>
  <si>
    <t>03  Undervisning og Kultur</t>
  </si>
  <si>
    <t>00  Byudvikling, bolig- og miljøforanstaltninger</t>
  </si>
  <si>
    <t>04  Sundhedsområdet</t>
  </si>
  <si>
    <t>05  Sociale opgaver og beskæftigelse</t>
  </si>
  <si>
    <t xml:space="preserve">    Ældreboliger</t>
  </si>
  <si>
    <t xml:space="preserve">    STU-Samstyrken</t>
  </si>
  <si>
    <t xml:space="preserve">       Ældreområde Øst</t>
  </si>
  <si>
    <t xml:space="preserve">       Blåbjerg Pleje- og aktivitetscenter</t>
  </si>
  <si>
    <t xml:space="preserve">       Demenskonsulenter</t>
  </si>
  <si>
    <t xml:space="preserve">       Dagcentre</t>
  </si>
  <si>
    <t>30  Tilbud til ældre</t>
  </si>
  <si>
    <t>22  Central refusionsordning - Særligt dyre enkeltsager</t>
  </si>
  <si>
    <t>28  Forebyggende foranstaltninger for børn og unge</t>
  </si>
  <si>
    <t>38  Tilbud til voksne med særlige behov</t>
  </si>
  <si>
    <t>57  Kontante ydelser</t>
  </si>
  <si>
    <t>72   Støtte til frivillig sociaalt arbejde og øvrige sociale formål</t>
  </si>
  <si>
    <t xml:space="preserve">       Specialiseret genoptræning på sygehuset</t>
  </si>
  <si>
    <t xml:space="preserve">       Genoptræning og vedligeholdelsestræning - visitator og befordring</t>
  </si>
  <si>
    <t xml:space="preserve">       Fælles udgifter og indtægter - Ressourcetildelingen, mellemkommunale afregninger mm.</t>
  </si>
  <si>
    <t xml:space="preserve">       Fællesudgifter og indtægter - Staben ældre, sosu-elever, diverse projekter</t>
  </si>
  <si>
    <t xml:space="preserve">       Forebyggende hjemmebesøg</t>
  </si>
  <si>
    <t xml:space="preserve">       Samstyrken - Aflastning Jægumsvej 44 - voksne</t>
  </si>
  <si>
    <t xml:space="preserve">       Daghjem</t>
  </si>
  <si>
    <t xml:space="preserve">       Afløsning og aflastning samt tilbud om midlertidigt ophold</t>
  </si>
  <si>
    <t xml:space="preserve">       Kropsbårne hjælpemidler, forbrugsgoder, boligindretning og befordring</t>
  </si>
  <si>
    <t xml:space="preserve">       Hjælpemidler, visistation og administrativ personale</t>
  </si>
  <si>
    <t xml:space="preserve">       Kontant tilskud til personlig og praktisk hjælp mv. som modtageren selv antager (SL §95)</t>
  </si>
  <si>
    <t xml:space="preserve">       BPA-tilskud til ansættelse af hjælpere til personer med nedsat funktionsevne (SL §96)</t>
  </si>
  <si>
    <t xml:space="preserve">       Lunden - §85-støtte</t>
  </si>
  <si>
    <t xml:space="preserve">       Betaling for ophold på Forsorgshjem + Efterværn</t>
  </si>
  <si>
    <t xml:space="preserve">       Statsrefusion af udgifter i h.t. servicelovens §110</t>
  </si>
  <si>
    <t xml:space="preserve">       Fælles udgifter og indtægter - opholdsbetaling</t>
  </si>
  <si>
    <t xml:space="preserve">       Samstyrken - Humlehaven 59, Humlehaven 72, Svaneparken</t>
  </si>
  <si>
    <t xml:space="preserve">       Fælles udgifter og indtægter - opholdsbetaling og kørsel</t>
  </si>
  <si>
    <t xml:space="preserve">            Merudgifter for voksne med nedsat funktionsevne</t>
  </si>
  <si>
    <t xml:space="preserve">            Statsrefusion 50%</t>
  </si>
  <si>
    <t xml:space="preserve">       Frivilligt socialt arbejde</t>
  </si>
  <si>
    <t>81  Aktivitetsbestemt medfinansiering af sundshedsvæsenet</t>
  </si>
  <si>
    <t>82  Genoptræning og vedligeholdelsestræning</t>
  </si>
  <si>
    <t>84  Vederlagsfri fysioterapi</t>
  </si>
  <si>
    <t>85  Omsorgs- og specialtandpleje</t>
  </si>
  <si>
    <t>88  Sundhedsfremme og forebyggelse</t>
  </si>
  <si>
    <t>90  Andre sundhedsudgifter (Begravelseshjælp, Hospice og færdigbehandlede patienter, lægekørsel)</t>
  </si>
  <si>
    <t xml:space="preserve">  25 Faste ejendomme</t>
  </si>
  <si>
    <t xml:space="preserve">   30 Ungdomsuddannelser</t>
  </si>
  <si>
    <t xml:space="preserve">    62 Sundhedsudgifter</t>
  </si>
  <si>
    <t>26  Personlig og praktisk hjælp og madservice  (Hjemmeplejen)</t>
  </si>
  <si>
    <t>27  Pleje og omsorg mv. af primært ældre undtaget frit valg af leverandør (Plejecentre)</t>
  </si>
  <si>
    <t>28  Hjemmesygeplejen</t>
  </si>
  <si>
    <t>29  Forebyggende indsats samt aflastningstilbud primært målrettet ældre</t>
  </si>
  <si>
    <t>31  Hjælpemidler, forbrugsgoder, boligindretning og befordring (servicelovens §§112,113,116,117)</t>
  </si>
  <si>
    <t>36  Plejevederlag og hjælp til sygeartikler o.lign. ved pasning af døende i eget hjem</t>
  </si>
  <si>
    <t>38  Personlig og praktisk hjælp (hjemmehjælp) og madservice til personer med handicap mv.</t>
  </si>
  <si>
    <t>39  Personlig støtte og pasning af personer med handicap mv. (servicelovens §§ 82 a-c, 85, 95-96,102)</t>
  </si>
  <si>
    <t>40  Rådgivning og rådgivningsinstitutioner (servicelovens §§ 10 og 12)</t>
  </si>
  <si>
    <t>41  Hjælpemidler, forbrugsgoder, boligindretning og befordring mv. til personer med handicap</t>
  </si>
  <si>
    <t>42  Botilbud for personer med særlige sociale problemer (servicelovens §110)</t>
  </si>
  <si>
    <t xml:space="preserve">44  Alkoholbehandling og behandlingshjem for alkoholskadede </t>
  </si>
  <si>
    <t xml:space="preserve">45  Behandling af stofmisbrugere </t>
  </si>
  <si>
    <t>50  Botilbud til længerevarende ophold   (servicelovens § 108)</t>
  </si>
  <si>
    <t>51  Botilbudslignende tilbud</t>
  </si>
  <si>
    <t>52  Botilbud til midlertidigt ophold (servicelovens §107)</t>
  </si>
  <si>
    <t>53  Kontaktperson- og ledsageordninger  (servicelovens §§ 97-99)</t>
  </si>
  <si>
    <t xml:space="preserve">54  Særlige pladser på psykiatrisk afdeling </t>
  </si>
  <si>
    <t>58  Beskyttet beskæftigelse (servicelovens § 103)</t>
  </si>
  <si>
    <t>59  Aktivitets- og samværstilbud (servicelovens § 104)</t>
  </si>
  <si>
    <t>Pr. 14. marts 2018</t>
  </si>
  <si>
    <t xml:space="preserve">       Samstyrken - Krogen 7, Fælles administration</t>
  </si>
  <si>
    <t xml:space="preserve">       Lunden, Fælles administration</t>
  </si>
  <si>
    <t xml:space="preserve">       Lunden - Fælles nattevagter</t>
  </si>
  <si>
    <t xml:space="preserve">       Lunden - Lundbo I og II</t>
  </si>
  <si>
    <t xml:space="preserve">       Lunden - Aktivitetstilbud (fælles)</t>
  </si>
  <si>
    <t xml:space="preserve">       Lunden, Trænings-og aktivitersafdelingen  (fælles)</t>
  </si>
  <si>
    <t xml:space="preserve">       Samstyrken - Lundvej 135 B, Varde og Viaduktvej 25B, Ølgod (§103)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</si>
</sst>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19" fillId="0" borderId="0" xfId="0" applyFont="1"/>
    <xf numFmtId="0" fontId="19" fillId="0" borderId="0" xfId="0" applyFont="1" applyFill="1" applyBorder="1"/>
    <xf numFmtId="49" fontId="19" fillId="0" borderId="0" xfId="0" applyNumberFormat="1" applyFont="1" applyFill="1" applyBorder="1" applyAlignment="1">
      <alignment horizontal="left" indent="2"/>
    </xf>
    <xf numFmtId="3" fontId="19" fillId="0" borderId="0" xfId="0" applyNumberFormat="1" applyFont="1"/>
    <xf numFmtId="49" fontId="19" fillId="0" borderId="0" xfId="0" applyNumberFormat="1" applyFont="1" applyFill="1" applyBorder="1" applyAlignment="1"/>
    <xf numFmtId="49" fontId="18" fillId="34" borderId="0" xfId="0" applyNumberFormat="1" applyFont="1" applyFill="1" applyBorder="1" applyAlignment="1">
      <alignment horizontal="left"/>
    </xf>
    <xf numFmtId="3" fontId="18" fillId="0" borderId="0" xfId="0" applyNumberFormat="1" applyFont="1" applyFill="1" applyBorder="1" applyAlignment="1">
      <alignment horizontal="right" vertical="center"/>
    </xf>
    <xf numFmtId="3" fontId="18" fillId="34" borderId="0" xfId="0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 horizontal="right"/>
    </xf>
    <xf numFmtId="0" fontId="18" fillId="35" borderId="0" xfId="0" applyFont="1" applyFill="1" applyBorder="1"/>
    <xf numFmtId="3" fontId="18" fillId="35" borderId="0" xfId="0" applyNumberFormat="1" applyFont="1" applyFill="1" applyBorder="1" applyAlignment="1">
      <alignment horizontal="right"/>
    </xf>
    <xf numFmtId="0" fontId="19" fillId="0" borderId="0" xfId="0" applyFont="1" applyFill="1"/>
    <xf numFmtId="49" fontId="18" fillId="0" borderId="0" xfId="0" applyNumberFormat="1" applyFont="1" applyFill="1" applyBorder="1" applyAlignment="1">
      <alignment horizontal="right" vertical="center"/>
    </xf>
    <xf numFmtId="49" fontId="18" fillId="36" borderId="0" xfId="0" applyNumberFormat="1" applyFont="1" applyFill="1" applyBorder="1" applyAlignment="1">
      <alignment horizontal="left"/>
    </xf>
    <xf numFmtId="3" fontId="18" fillId="36" borderId="0" xfId="0" applyNumberFormat="1" applyFont="1" applyFill="1" applyBorder="1" applyAlignment="1">
      <alignment horizontal="right"/>
    </xf>
    <xf numFmtId="49" fontId="18" fillId="36" borderId="0" xfId="0" applyNumberFormat="1" applyFont="1" applyFill="1" applyBorder="1"/>
    <xf numFmtId="49" fontId="18" fillId="36" borderId="0" xfId="0" applyNumberFormat="1" applyFont="1" applyFill="1" applyBorder="1" applyAlignment="1"/>
    <xf numFmtId="49" fontId="20" fillId="33" borderId="0" xfId="0" applyNumberFormat="1" applyFont="1" applyFill="1" applyBorder="1" applyAlignment="1">
      <alignment horizontal="left" indent="2"/>
    </xf>
    <xf numFmtId="3" fontId="20" fillId="33" borderId="0" xfId="0" applyNumberFormat="1" applyFont="1" applyFill="1" applyBorder="1" applyAlignment="1">
      <alignment horizontal="right"/>
    </xf>
    <xf numFmtId="0" fontId="20" fillId="0" borderId="0" xfId="0" applyFont="1"/>
    <xf numFmtId="3" fontId="20" fillId="0" borderId="0" xfId="0" applyNumberFormat="1" applyFont="1"/>
  </cellXfs>
  <cellStyles count="42">
    <cellStyle name="20 % - Farve1" xfId="19" builtinId="30" customBuiltin="1"/>
    <cellStyle name="20 % - Farve2" xfId="23" builtinId="34" customBuiltin="1"/>
    <cellStyle name="20 % - Farve3" xfId="27" builtinId="38" customBuiltin="1"/>
    <cellStyle name="20 % - Farve4" xfId="31" builtinId="42" customBuiltin="1"/>
    <cellStyle name="20 % - Farve5" xfId="35" builtinId="46" customBuiltin="1"/>
    <cellStyle name="20 % - Farve6" xfId="39" builtinId="50" customBuiltin="1"/>
    <cellStyle name="40 % - Farve1" xfId="20" builtinId="31" customBuiltin="1"/>
    <cellStyle name="40 % - Farve2" xfId="24" builtinId="35" customBuiltin="1"/>
    <cellStyle name="40 % - Farve3" xfId="28" builtinId="39" customBuiltin="1"/>
    <cellStyle name="40 % - Farve4" xfId="32" builtinId="43" customBuiltin="1"/>
    <cellStyle name="40 % - Farve5" xfId="36" builtinId="47" customBuiltin="1"/>
    <cellStyle name="40 % - Farve6" xfId="40" builtinId="51" customBuiltin="1"/>
    <cellStyle name="60 % - Farve1" xfId="21" builtinId="32" customBuiltin="1"/>
    <cellStyle name="60 % - Farve2" xfId="25" builtinId="36" customBuiltin="1"/>
    <cellStyle name="60 % - Farve3" xfId="29" builtinId="40" customBuiltin="1"/>
    <cellStyle name="60 % - Farve4" xfId="33" builtinId="44" customBuiltin="1"/>
    <cellStyle name="60 % - Farve5" xfId="37" builtinId="48" customBuiltin="1"/>
    <cellStyle name="60 % - 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arve1" xfId="18" builtinId="29" customBuiltin="1"/>
    <cellStyle name="Farve2" xfId="22" builtinId="33" customBuiltin="1"/>
    <cellStyle name="Farve3" xfId="26" builtinId="37" customBuiltin="1"/>
    <cellStyle name="Farve4" xfId="30" builtinId="41" customBuiltin="1"/>
    <cellStyle name="Farve5" xfId="34" builtinId="45" customBuiltin="1"/>
    <cellStyle name="Farve6" xfId="38" builtinId="49" customBuiltin="1"/>
    <cellStyle name="Forklarende tekst" xfId="16" builtinId="53" customBuiltin="1"/>
    <cellStyle name="God" xfId="6" builtinId="26" customBuiltin="1"/>
    <cellStyle name="Input" xfId="9" builtinId="20" customBuiltin="1"/>
    <cellStyle name="Kontrollér celle" xfId="13" builtinId="23" customBuiltin="1"/>
    <cellStyle name="Neutral" xfId="8" builtinId="28" customBuiltin="1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31"/>
  <sheetViews>
    <sheetView tabSelected="1" topLeftCell="A106" workbookViewId="0">
      <selection activeCell="D70" sqref="D70"/>
    </sheetView>
  </sheetViews>
  <sheetFormatPr defaultRowHeight="15.75" x14ac:dyDescent="0.25"/>
  <cols>
    <col min="1" max="1" width="97.140625" style="2" customWidth="1"/>
    <col min="2" max="2" width="20.140625" style="9" customWidth="1"/>
    <col min="3" max="3" width="17.85546875" style="1" customWidth="1"/>
    <col min="4" max="16384" width="9.140625" style="1"/>
  </cols>
  <sheetData>
    <row r="1" spans="1:2" x14ac:dyDescent="0.25">
      <c r="A1" s="2" t="s">
        <v>118</v>
      </c>
      <c r="B1" s="7" t="s">
        <v>0</v>
      </c>
    </row>
    <row r="2" spans="1:2" x14ac:dyDescent="0.25">
      <c r="B2" s="13">
        <v>2018</v>
      </c>
    </row>
    <row r="3" spans="1:2" x14ac:dyDescent="0.25">
      <c r="B3" s="7"/>
    </row>
    <row r="4" spans="1:2" x14ac:dyDescent="0.25">
      <c r="A4" s="10" t="s">
        <v>44</v>
      </c>
      <c r="B4" s="11">
        <f>SUM(B5+B8+B11+B25)</f>
        <v>846168326</v>
      </c>
    </row>
    <row r="5" spans="1:2" x14ac:dyDescent="0.25">
      <c r="A5" s="6" t="s">
        <v>53</v>
      </c>
      <c r="B5" s="8">
        <v>-14842300</v>
      </c>
    </row>
    <row r="6" spans="1:2" x14ac:dyDescent="0.25">
      <c r="A6" s="14" t="s">
        <v>95</v>
      </c>
      <c r="B6" s="15"/>
    </row>
    <row r="7" spans="1:2" x14ac:dyDescent="0.25">
      <c r="A7" s="3" t="s">
        <v>56</v>
      </c>
      <c r="B7" s="9">
        <f>B5</f>
        <v>-14842300</v>
      </c>
    </row>
    <row r="8" spans="1:2" x14ac:dyDescent="0.25">
      <c r="A8" s="6" t="s">
        <v>52</v>
      </c>
      <c r="B8" s="8">
        <f>B10</f>
        <v>0</v>
      </c>
    </row>
    <row r="9" spans="1:2" x14ac:dyDescent="0.25">
      <c r="A9" s="14" t="s">
        <v>96</v>
      </c>
      <c r="B9" s="15"/>
    </row>
    <row r="10" spans="1:2" x14ac:dyDescent="0.25">
      <c r="A10" s="3" t="s">
        <v>57</v>
      </c>
      <c r="B10" s="9">
        <v>0</v>
      </c>
    </row>
    <row r="11" spans="1:2" x14ac:dyDescent="0.25">
      <c r="A11" s="6" t="s">
        <v>54</v>
      </c>
      <c r="B11" s="8">
        <f>SUM(B13+B14+B19+B20+B21+B24)</f>
        <v>246475197</v>
      </c>
    </row>
    <row r="12" spans="1:2" ht="16.5" customHeight="1" x14ac:dyDescent="0.25">
      <c r="A12" s="14" t="s">
        <v>97</v>
      </c>
      <c r="B12" s="15"/>
    </row>
    <row r="13" spans="1:2" s="20" customFormat="1" x14ac:dyDescent="0.25">
      <c r="A13" s="18" t="s">
        <v>89</v>
      </c>
      <c r="B13" s="19">
        <v>199985000</v>
      </c>
    </row>
    <row r="14" spans="1:2" s="20" customFormat="1" ht="16.5" customHeight="1" x14ac:dyDescent="0.25">
      <c r="A14" s="18" t="s">
        <v>90</v>
      </c>
      <c r="B14" s="19">
        <v>20292886</v>
      </c>
    </row>
    <row r="15" spans="1:2" x14ac:dyDescent="0.25">
      <c r="A15" s="3" t="s">
        <v>1</v>
      </c>
      <c r="B15" s="9">
        <f>12066586+1218460</f>
        <v>13285046</v>
      </c>
    </row>
    <row r="16" spans="1:2" x14ac:dyDescent="0.25">
      <c r="A16" s="3" t="s">
        <v>68</v>
      </c>
      <c r="B16" s="9">
        <v>1227840</v>
      </c>
    </row>
    <row r="17" spans="1:3" x14ac:dyDescent="0.25">
      <c r="A17" s="3" t="s">
        <v>69</v>
      </c>
      <c r="B17" s="9">
        <v>1685420</v>
      </c>
    </row>
    <row r="18" spans="1:3" x14ac:dyDescent="0.25">
      <c r="A18" s="3" t="s">
        <v>45</v>
      </c>
      <c r="B18" s="9">
        <v>4094580</v>
      </c>
    </row>
    <row r="19" spans="1:3" s="20" customFormat="1" x14ac:dyDescent="0.25">
      <c r="A19" s="18" t="s">
        <v>91</v>
      </c>
      <c r="B19" s="19">
        <v>11073780</v>
      </c>
    </row>
    <row r="20" spans="1:3" s="20" customFormat="1" x14ac:dyDescent="0.25">
      <c r="A20" s="18" t="s">
        <v>92</v>
      </c>
      <c r="B20" s="19">
        <v>1113760</v>
      </c>
    </row>
    <row r="21" spans="1:3" s="20" customFormat="1" x14ac:dyDescent="0.25">
      <c r="A21" s="18" t="s">
        <v>93</v>
      </c>
      <c r="B21" s="19">
        <v>10693741</v>
      </c>
    </row>
    <row r="22" spans="1:3" x14ac:dyDescent="0.25">
      <c r="A22" s="3" t="s">
        <v>2</v>
      </c>
      <c r="B22" s="9">
        <f>2344270+45780+357000+36090</f>
        <v>2783140</v>
      </c>
    </row>
    <row r="23" spans="1:3" x14ac:dyDescent="0.25">
      <c r="A23" s="3" t="s">
        <v>3</v>
      </c>
      <c r="B23" s="9">
        <f>7731581+86620+92400</f>
        <v>7910601</v>
      </c>
    </row>
    <row r="24" spans="1:3" s="20" customFormat="1" x14ac:dyDescent="0.25">
      <c r="A24" s="18" t="s">
        <v>94</v>
      </c>
      <c r="B24" s="19">
        <v>3316030</v>
      </c>
    </row>
    <row r="25" spans="1:3" x14ac:dyDescent="0.25">
      <c r="A25" s="6" t="s">
        <v>55</v>
      </c>
      <c r="B25" s="8">
        <f>B26+B27+B29+B63+B126+B129</f>
        <v>614535429</v>
      </c>
      <c r="C25" s="4"/>
    </row>
    <row r="26" spans="1:3" x14ac:dyDescent="0.25">
      <c r="A26" s="14" t="s">
        <v>63</v>
      </c>
      <c r="B26" s="15">
        <v>-4743010</v>
      </c>
    </row>
    <row r="27" spans="1:3" x14ac:dyDescent="0.25">
      <c r="A27" s="14" t="s">
        <v>64</v>
      </c>
      <c r="B27" s="15">
        <v>-841019</v>
      </c>
    </row>
    <row r="28" spans="1:3" x14ac:dyDescent="0.25">
      <c r="A28" s="3" t="s">
        <v>4</v>
      </c>
      <c r="B28" s="9">
        <v>-841019</v>
      </c>
    </row>
    <row r="29" spans="1:3" x14ac:dyDescent="0.25">
      <c r="A29" s="14" t="s">
        <v>62</v>
      </c>
      <c r="B29" s="15">
        <f>B30+B38+B45+B46+B58+B62</f>
        <v>380711697</v>
      </c>
    </row>
    <row r="30" spans="1:3" s="20" customFormat="1" x14ac:dyDescent="0.25">
      <c r="A30" s="18" t="s">
        <v>98</v>
      </c>
      <c r="B30" s="19">
        <v>108799121</v>
      </c>
    </row>
    <row r="31" spans="1:3" x14ac:dyDescent="0.25">
      <c r="A31" s="3" t="s">
        <v>70</v>
      </c>
      <c r="B31" s="9">
        <f>101989730+446430-1355170+166590</f>
        <v>101247580</v>
      </c>
    </row>
    <row r="32" spans="1:3" x14ac:dyDescent="0.25">
      <c r="A32" s="3" t="s">
        <v>46</v>
      </c>
      <c r="B32" s="9">
        <v>673398</v>
      </c>
    </row>
    <row r="33" spans="1:3" x14ac:dyDescent="0.25">
      <c r="A33" s="3" t="s">
        <v>47</v>
      </c>
      <c r="B33" s="9">
        <v>2809175</v>
      </c>
    </row>
    <row r="34" spans="1:3" x14ac:dyDescent="0.25">
      <c r="A34" s="3" t="s">
        <v>48</v>
      </c>
      <c r="B34" s="9">
        <v>717771</v>
      </c>
    </row>
    <row r="35" spans="1:3" x14ac:dyDescent="0.25">
      <c r="A35" s="3" t="s">
        <v>49</v>
      </c>
      <c r="B35" s="9">
        <v>2030257</v>
      </c>
    </row>
    <row r="36" spans="1:3" x14ac:dyDescent="0.25">
      <c r="A36" s="3" t="s">
        <v>50</v>
      </c>
      <c r="B36" s="9">
        <f>412200-446430</f>
        <v>-34230</v>
      </c>
    </row>
    <row r="37" spans="1:3" x14ac:dyDescent="0.25">
      <c r="A37" s="3" t="s">
        <v>51</v>
      </c>
      <c r="B37" s="9">
        <v>1355170</v>
      </c>
    </row>
    <row r="38" spans="1:3" s="20" customFormat="1" x14ac:dyDescent="0.25">
      <c r="A38" s="18" t="s">
        <v>99</v>
      </c>
      <c r="B38" s="19">
        <v>194143252</v>
      </c>
    </row>
    <row r="39" spans="1:3" x14ac:dyDescent="0.25">
      <c r="A39" s="3" t="s">
        <v>71</v>
      </c>
      <c r="B39" s="9">
        <f>30557530-19024984+831580</f>
        <v>12364126</v>
      </c>
    </row>
    <row r="40" spans="1:3" x14ac:dyDescent="0.25">
      <c r="A40" s="3" t="s">
        <v>58</v>
      </c>
      <c r="B40" s="9">
        <v>32282319</v>
      </c>
    </row>
    <row r="41" spans="1:3" x14ac:dyDescent="0.25">
      <c r="A41" s="3" t="s">
        <v>5</v>
      </c>
      <c r="B41" s="9">
        <v>47411872</v>
      </c>
    </row>
    <row r="42" spans="1:3" x14ac:dyDescent="0.25">
      <c r="A42" s="3" t="s">
        <v>6</v>
      </c>
      <c r="B42" s="9">
        <v>35718466</v>
      </c>
    </row>
    <row r="43" spans="1:3" x14ac:dyDescent="0.25">
      <c r="A43" s="3" t="s">
        <v>7</v>
      </c>
      <c r="B43" s="9">
        <v>48904435</v>
      </c>
    </row>
    <row r="44" spans="1:3" x14ac:dyDescent="0.25">
      <c r="A44" s="3" t="s">
        <v>59</v>
      </c>
      <c r="B44" s="9">
        <f>19024984-1562950</f>
        <v>17462034</v>
      </c>
    </row>
    <row r="45" spans="1:3" s="20" customFormat="1" x14ac:dyDescent="0.25">
      <c r="A45" s="18" t="s">
        <v>100</v>
      </c>
      <c r="B45" s="19">
        <v>36094475</v>
      </c>
    </row>
    <row r="46" spans="1:3" s="20" customFormat="1" x14ac:dyDescent="0.25">
      <c r="A46" s="18" t="s">
        <v>101</v>
      </c>
      <c r="B46" s="19">
        <v>19413544</v>
      </c>
      <c r="C46" s="21"/>
    </row>
    <row r="47" spans="1:3" x14ac:dyDescent="0.25">
      <c r="A47" s="3" t="s">
        <v>75</v>
      </c>
      <c r="B47" s="9">
        <v>7819900</v>
      </c>
    </row>
    <row r="48" spans="1:3" x14ac:dyDescent="0.25">
      <c r="A48" s="3" t="s">
        <v>72</v>
      </c>
      <c r="B48" s="9">
        <v>1223030</v>
      </c>
    </row>
    <row r="49" spans="1:2" x14ac:dyDescent="0.25">
      <c r="A49" s="3" t="s">
        <v>60</v>
      </c>
      <c r="B49" s="9">
        <v>1945600</v>
      </c>
    </row>
    <row r="50" spans="1:2" x14ac:dyDescent="0.25">
      <c r="A50" s="3" t="s">
        <v>8</v>
      </c>
      <c r="B50" s="9">
        <v>256950</v>
      </c>
    </row>
    <row r="51" spans="1:2" x14ac:dyDescent="0.25">
      <c r="A51" s="3" t="s">
        <v>9</v>
      </c>
      <c r="B51" s="9">
        <v>1482300</v>
      </c>
    </row>
    <row r="52" spans="1:2" x14ac:dyDescent="0.25">
      <c r="A52" s="3" t="s">
        <v>10</v>
      </c>
      <c r="B52" s="9">
        <v>95360</v>
      </c>
    </row>
    <row r="53" spans="1:2" x14ac:dyDescent="0.25">
      <c r="A53" s="3" t="s">
        <v>73</v>
      </c>
      <c r="B53" s="9">
        <v>-463827</v>
      </c>
    </row>
    <row r="54" spans="1:2" x14ac:dyDescent="0.25">
      <c r="A54" s="3" t="s">
        <v>61</v>
      </c>
      <c r="B54" s="9">
        <v>2112400</v>
      </c>
    </row>
    <row r="55" spans="1:2" x14ac:dyDescent="0.25">
      <c r="A55" s="3" t="s">
        <v>74</v>
      </c>
      <c r="B55" s="9">
        <v>3964010</v>
      </c>
    </row>
    <row r="56" spans="1:2" x14ac:dyDescent="0.25">
      <c r="A56" s="3" t="s">
        <v>11</v>
      </c>
      <c r="B56" s="9">
        <v>-50239</v>
      </c>
    </row>
    <row r="57" spans="1:2" x14ac:dyDescent="0.25">
      <c r="A57" s="3" t="s">
        <v>12</v>
      </c>
      <c r="B57" s="9">
        <v>1028060</v>
      </c>
    </row>
    <row r="58" spans="1:2" s="20" customFormat="1" x14ac:dyDescent="0.25">
      <c r="A58" s="18" t="s">
        <v>102</v>
      </c>
      <c r="B58" s="19">
        <v>20340785</v>
      </c>
    </row>
    <row r="59" spans="1:2" x14ac:dyDescent="0.25">
      <c r="A59" s="3" t="s">
        <v>76</v>
      </c>
      <c r="B59" s="9">
        <v>8708110</v>
      </c>
    </row>
    <row r="60" spans="1:2" x14ac:dyDescent="0.25">
      <c r="A60" s="3" t="s">
        <v>77</v>
      </c>
      <c r="B60" s="9">
        <v>2635850</v>
      </c>
    </row>
    <row r="61" spans="1:2" x14ac:dyDescent="0.25">
      <c r="A61" s="3" t="s">
        <v>13</v>
      </c>
      <c r="B61" s="9">
        <v>8996825</v>
      </c>
    </row>
    <row r="62" spans="1:2" s="20" customFormat="1" x14ac:dyDescent="0.25">
      <c r="A62" s="18" t="s">
        <v>103</v>
      </c>
      <c r="B62" s="19">
        <v>1920520</v>
      </c>
    </row>
    <row r="63" spans="1:2" x14ac:dyDescent="0.25">
      <c r="A63" s="16" t="s">
        <v>65</v>
      </c>
      <c r="B63" s="15">
        <v>234975491</v>
      </c>
    </row>
    <row r="64" spans="1:2" s="20" customFormat="1" x14ac:dyDescent="0.25">
      <c r="A64" s="18" t="s">
        <v>104</v>
      </c>
      <c r="B64" s="19">
        <v>16038600</v>
      </c>
    </row>
    <row r="65" spans="1:2" x14ac:dyDescent="0.25">
      <c r="A65" s="3" t="s">
        <v>14</v>
      </c>
      <c r="B65" s="9">
        <v>16038600</v>
      </c>
    </row>
    <row r="66" spans="1:2" s="20" customFormat="1" x14ac:dyDescent="0.25">
      <c r="A66" s="18" t="s">
        <v>105</v>
      </c>
      <c r="B66" s="19">
        <v>28488475</v>
      </c>
    </row>
    <row r="67" spans="1:2" x14ac:dyDescent="0.25">
      <c r="A67" s="3" t="s">
        <v>78</v>
      </c>
      <c r="B67" s="9">
        <v>1995020</v>
      </c>
    </row>
    <row r="68" spans="1:2" x14ac:dyDescent="0.25">
      <c r="A68" s="3" t="s">
        <v>79</v>
      </c>
      <c r="B68" s="9">
        <v>5820230</v>
      </c>
    </row>
    <row r="69" spans="1:2" x14ac:dyDescent="0.25">
      <c r="A69" s="3" t="s">
        <v>80</v>
      </c>
      <c r="B69" s="9">
        <v>1700000</v>
      </c>
    </row>
    <row r="70" spans="1:2" x14ac:dyDescent="0.25">
      <c r="A70" s="3" t="s">
        <v>15</v>
      </c>
      <c r="B70" s="9">
        <v>2448028</v>
      </c>
    </row>
    <row r="71" spans="1:2" x14ac:dyDescent="0.25">
      <c r="A71" s="3" t="s">
        <v>16</v>
      </c>
      <c r="B71" s="9">
        <v>0</v>
      </c>
    </row>
    <row r="72" spans="1:2" x14ac:dyDescent="0.25">
      <c r="A72" s="3" t="s">
        <v>17</v>
      </c>
      <c r="B72" s="9">
        <v>2669260</v>
      </c>
    </row>
    <row r="73" spans="1:2" x14ac:dyDescent="0.25">
      <c r="A73" s="3" t="s">
        <v>18</v>
      </c>
      <c r="B73" s="9">
        <v>2220350</v>
      </c>
    </row>
    <row r="74" spans="1:2" x14ac:dyDescent="0.25">
      <c r="A74" s="3" t="s">
        <v>19</v>
      </c>
      <c r="B74" s="9">
        <v>3741079</v>
      </c>
    </row>
    <row r="75" spans="1:2" x14ac:dyDescent="0.25">
      <c r="A75" s="3" t="s">
        <v>20</v>
      </c>
      <c r="B75" s="9">
        <v>7894508</v>
      </c>
    </row>
    <row r="76" spans="1:2" s="20" customFormat="1" x14ac:dyDescent="0.25">
      <c r="A76" s="18" t="s">
        <v>106</v>
      </c>
      <c r="B76" s="19">
        <v>3887740</v>
      </c>
    </row>
    <row r="77" spans="1:2" x14ac:dyDescent="0.25">
      <c r="A77" s="3" t="s">
        <v>21</v>
      </c>
      <c r="B77" s="9">
        <v>3425540</v>
      </c>
    </row>
    <row r="78" spans="1:2" x14ac:dyDescent="0.25">
      <c r="A78" s="3" t="s">
        <v>22</v>
      </c>
      <c r="B78" s="9">
        <v>462200</v>
      </c>
    </row>
    <row r="79" spans="1:2" s="20" customFormat="1" x14ac:dyDescent="0.25">
      <c r="A79" s="18" t="s">
        <v>107</v>
      </c>
      <c r="B79" s="19">
        <v>16753436</v>
      </c>
    </row>
    <row r="80" spans="1:2" x14ac:dyDescent="0.25">
      <c r="A80" s="3" t="s">
        <v>23</v>
      </c>
      <c r="B80" s="9">
        <v>15865360</v>
      </c>
    </row>
    <row r="81" spans="1:2" x14ac:dyDescent="0.25">
      <c r="A81" s="3" t="s">
        <v>13</v>
      </c>
      <c r="B81" s="9">
        <v>888076</v>
      </c>
    </row>
    <row r="82" spans="1:2" s="20" customFormat="1" x14ac:dyDescent="0.25">
      <c r="A82" s="18" t="s">
        <v>108</v>
      </c>
      <c r="B82" s="19">
        <v>3117493</v>
      </c>
    </row>
    <row r="83" spans="1:2" x14ac:dyDescent="0.25">
      <c r="A83" s="3" t="s">
        <v>81</v>
      </c>
      <c r="B83" s="9">
        <v>6732400</v>
      </c>
    </row>
    <row r="84" spans="1:2" x14ac:dyDescent="0.25">
      <c r="A84" s="3" t="s">
        <v>82</v>
      </c>
      <c r="B84" s="9">
        <v>-3255900</v>
      </c>
    </row>
    <row r="85" spans="1:2" x14ac:dyDescent="0.25">
      <c r="A85" s="3" t="s">
        <v>24</v>
      </c>
      <c r="B85" s="9">
        <v>-359007</v>
      </c>
    </row>
    <row r="86" spans="1:2" s="20" customFormat="1" x14ac:dyDescent="0.25">
      <c r="A86" s="18" t="s">
        <v>109</v>
      </c>
      <c r="B86" s="19">
        <v>1585830</v>
      </c>
    </row>
    <row r="87" spans="1:2" s="20" customFormat="1" x14ac:dyDescent="0.25">
      <c r="A87" s="18" t="s">
        <v>110</v>
      </c>
      <c r="B87" s="19">
        <v>6524440</v>
      </c>
    </row>
    <row r="88" spans="1:2" s="20" customFormat="1" x14ac:dyDescent="0.25">
      <c r="A88" s="18" t="s">
        <v>111</v>
      </c>
      <c r="B88" s="19">
        <v>45520978</v>
      </c>
    </row>
    <row r="89" spans="1:2" x14ac:dyDescent="0.25">
      <c r="A89" s="3" t="s">
        <v>83</v>
      </c>
      <c r="B89" s="9">
        <v>48491253</v>
      </c>
    </row>
    <row r="90" spans="1:2" x14ac:dyDescent="0.25">
      <c r="A90" s="3" t="s">
        <v>25</v>
      </c>
      <c r="B90" s="9">
        <v>-1231432</v>
      </c>
    </row>
    <row r="91" spans="1:2" x14ac:dyDescent="0.25">
      <c r="A91" s="3" t="s">
        <v>26</v>
      </c>
      <c r="B91" s="9">
        <v>-1738843</v>
      </c>
    </row>
    <row r="92" spans="1:2" s="20" customFormat="1" x14ac:dyDescent="0.25">
      <c r="A92" s="18" t="s">
        <v>112</v>
      </c>
      <c r="B92" s="19">
        <v>47463698</v>
      </c>
    </row>
    <row r="93" spans="1:2" x14ac:dyDescent="0.25">
      <c r="A93" s="3" t="s">
        <v>83</v>
      </c>
      <c r="B93" s="9">
        <v>48437302</v>
      </c>
    </row>
    <row r="94" spans="1:2" x14ac:dyDescent="0.25">
      <c r="A94" s="3" t="s">
        <v>119</v>
      </c>
      <c r="B94" s="9">
        <v>4484069</v>
      </c>
    </row>
    <row r="95" spans="1:2" x14ac:dyDescent="0.25">
      <c r="A95" s="3" t="s">
        <v>27</v>
      </c>
      <c r="B95" s="9">
        <v>-1384830</v>
      </c>
    </row>
    <row r="96" spans="1:2" x14ac:dyDescent="0.25">
      <c r="A96" s="3" t="s">
        <v>28</v>
      </c>
      <c r="B96" s="9">
        <v>-857313</v>
      </c>
    </row>
    <row r="97" spans="1:3" x14ac:dyDescent="0.25">
      <c r="A97" s="3" t="s">
        <v>29</v>
      </c>
      <c r="B97" s="9">
        <v>-949832</v>
      </c>
    </row>
    <row r="98" spans="1:3" x14ac:dyDescent="0.25">
      <c r="A98" s="3" t="s">
        <v>30</v>
      </c>
      <c r="B98" s="9">
        <v>-542962</v>
      </c>
    </row>
    <row r="99" spans="1:3" x14ac:dyDescent="0.25">
      <c r="A99" s="3" t="s">
        <v>84</v>
      </c>
      <c r="B99" s="9">
        <v>-996350</v>
      </c>
    </row>
    <row r="100" spans="1:3" x14ac:dyDescent="0.25">
      <c r="A100" s="3" t="s">
        <v>31</v>
      </c>
      <c r="B100" s="9">
        <v>-287204</v>
      </c>
    </row>
    <row r="101" spans="1:3" x14ac:dyDescent="0.25">
      <c r="A101" s="3" t="s">
        <v>32</v>
      </c>
      <c r="B101" s="9">
        <v>-352065</v>
      </c>
    </row>
    <row r="102" spans="1:3" x14ac:dyDescent="0.25">
      <c r="A102" s="3" t="s">
        <v>120</v>
      </c>
      <c r="B102" s="9">
        <v>5654694</v>
      </c>
    </row>
    <row r="103" spans="1:3" x14ac:dyDescent="0.25">
      <c r="A103" s="3" t="s">
        <v>121</v>
      </c>
      <c r="B103" s="9">
        <v>1970220</v>
      </c>
    </row>
    <row r="104" spans="1:3" x14ac:dyDescent="0.25">
      <c r="A104" s="3" t="s">
        <v>122</v>
      </c>
      <c r="B104" s="9">
        <f>-15792621+7627270</f>
        <v>-8165351</v>
      </c>
    </row>
    <row r="105" spans="1:3" x14ac:dyDescent="0.25">
      <c r="A105" s="3" t="s">
        <v>123</v>
      </c>
      <c r="B105" s="9">
        <v>453320</v>
      </c>
    </row>
    <row r="106" spans="1:3" s="20" customFormat="1" x14ac:dyDescent="0.25">
      <c r="A106" s="18" t="s">
        <v>113</v>
      </c>
      <c r="B106" s="19">
        <v>34091953</v>
      </c>
      <c r="C106" s="21"/>
    </row>
    <row r="107" spans="1:3" x14ac:dyDescent="0.25">
      <c r="A107" s="3" t="s">
        <v>83</v>
      </c>
      <c r="B107" s="9">
        <v>37143735</v>
      </c>
    </row>
    <row r="108" spans="1:3" x14ac:dyDescent="0.25">
      <c r="A108" s="3" t="s">
        <v>33</v>
      </c>
      <c r="B108" s="9">
        <v>-646303</v>
      </c>
    </row>
    <row r="109" spans="1:3" x14ac:dyDescent="0.25">
      <c r="A109" s="3" t="s">
        <v>34</v>
      </c>
      <c r="B109" s="9">
        <v>-55189</v>
      </c>
    </row>
    <row r="110" spans="1:3" x14ac:dyDescent="0.25">
      <c r="A110" s="3" t="s">
        <v>124</v>
      </c>
      <c r="B110" s="9">
        <v>7430190</v>
      </c>
    </row>
    <row r="111" spans="1:3" x14ac:dyDescent="0.25">
      <c r="A111" s="3" t="s">
        <v>35</v>
      </c>
      <c r="B111" s="9">
        <v>-9780480</v>
      </c>
    </row>
    <row r="112" spans="1:3" s="20" customFormat="1" x14ac:dyDescent="0.25">
      <c r="A112" s="18" t="s">
        <v>114</v>
      </c>
      <c r="B112" s="19">
        <v>2581060</v>
      </c>
    </row>
    <row r="113" spans="1:3" x14ac:dyDescent="0.25">
      <c r="A113" s="3" t="s">
        <v>36</v>
      </c>
      <c r="B113" s="9">
        <v>1615520</v>
      </c>
    </row>
    <row r="114" spans="1:3" x14ac:dyDescent="0.25">
      <c r="A114" s="3" t="s">
        <v>37</v>
      </c>
      <c r="B114" s="9">
        <v>965540</v>
      </c>
    </row>
    <row r="115" spans="1:3" s="20" customFormat="1" x14ac:dyDescent="0.25">
      <c r="A115" s="18" t="s">
        <v>115</v>
      </c>
      <c r="B115" s="19">
        <v>305430</v>
      </c>
    </row>
    <row r="116" spans="1:3" s="20" customFormat="1" x14ac:dyDescent="0.25">
      <c r="A116" s="18" t="s">
        <v>116</v>
      </c>
      <c r="B116" s="19">
        <v>9800009</v>
      </c>
    </row>
    <row r="117" spans="1:3" x14ac:dyDescent="0.25">
      <c r="A117" s="3" t="s">
        <v>85</v>
      </c>
      <c r="B117" s="9">
        <v>10924232</v>
      </c>
    </row>
    <row r="118" spans="1:3" x14ac:dyDescent="0.25">
      <c r="A118" s="3" t="s">
        <v>125</v>
      </c>
      <c r="B118" s="9">
        <f>-4073348+2949125</f>
        <v>-1124223</v>
      </c>
    </row>
    <row r="119" spans="1:3" s="20" customFormat="1" x14ac:dyDescent="0.25">
      <c r="A119" s="18" t="s">
        <v>117</v>
      </c>
      <c r="B119" s="19">
        <v>18816349</v>
      </c>
    </row>
    <row r="120" spans="1:3" x14ac:dyDescent="0.25">
      <c r="A120" s="3" t="s">
        <v>85</v>
      </c>
      <c r="B120" s="9">
        <v>16875788</v>
      </c>
    </row>
    <row r="121" spans="1:3" x14ac:dyDescent="0.25">
      <c r="A121" s="3" t="s">
        <v>38</v>
      </c>
      <c r="B121" s="9">
        <v>-2631970</v>
      </c>
    </row>
    <row r="122" spans="1:3" x14ac:dyDescent="0.25">
      <c r="A122" s="3" t="s">
        <v>39</v>
      </c>
      <c r="B122" s="9">
        <v>1665149</v>
      </c>
    </row>
    <row r="123" spans="1:3" x14ac:dyDescent="0.25">
      <c r="A123" s="3" t="s">
        <v>40</v>
      </c>
      <c r="B123" s="9">
        <v>2323658</v>
      </c>
    </row>
    <row r="124" spans="1:3" x14ac:dyDescent="0.25">
      <c r="A124" s="3" t="s">
        <v>41</v>
      </c>
      <c r="B124" s="9">
        <v>1087370</v>
      </c>
    </row>
    <row r="125" spans="1:3" x14ac:dyDescent="0.25">
      <c r="A125" s="3" t="s">
        <v>42</v>
      </c>
      <c r="B125" s="9">
        <v>-503646</v>
      </c>
    </row>
    <row r="126" spans="1:3" x14ac:dyDescent="0.25">
      <c r="A126" s="17" t="s">
        <v>66</v>
      </c>
      <c r="B126" s="15">
        <v>873460</v>
      </c>
    </row>
    <row r="127" spans="1:3" x14ac:dyDescent="0.25">
      <c r="A127" s="5" t="s">
        <v>86</v>
      </c>
      <c r="B127" s="9">
        <v>1719180</v>
      </c>
      <c r="C127" s="12"/>
    </row>
    <row r="128" spans="1:3" x14ac:dyDescent="0.25">
      <c r="A128" s="5" t="s">
        <v>87</v>
      </c>
      <c r="B128" s="9">
        <v>-845720</v>
      </c>
      <c r="C128" s="12"/>
    </row>
    <row r="129" spans="1:2" x14ac:dyDescent="0.25">
      <c r="A129" s="17" t="s">
        <v>67</v>
      </c>
      <c r="B129" s="15">
        <f>SUM(B130:B131)</f>
        <v>3558810</v>
      </c>
    </row>
    <row r="130" spans="1:2" x14ac:dyDescent="0.25">
      <c r="A130" s="3" t="s">
        <v>88</v>
      </c>
      <c r="B130" s="9">
        <v>1210610</v>
      </c>
    </row>
    <row r="131" spans="1:2" x14ac:dyDescent="0.25">
      <c r="A131" s="3" t="s">
        <v>43</v>
      </c>
      <c r="B131" s="9">
        <v>2348200</v>
      </c>
    </row>
  </sheetData>
  <pageMargins left="1.1023622047244095" right="0.70866141732283472" top="0.55118110236220474" bottom="0.55118110236220474" header="0" footer="0"/>
  <pageSetup paperSize="9" scale="7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Order xmlns="d08b57ff-b9b7-4581-975d-98f87b579a51">1</SortOrder>
    <AccessLevelName xmlns="d08b57ff-b9b7-4581-975d-98f87b579a51">Åben</AccessLevelName>
    <EnclosureFileNumber xmlns="d08b57ff-b9b7-4581-975d-98f87b579a51">40588/18</EnclosureFileNumber>
    <MeetingStartDate xmlns="d08b57ff-b9b7-4581-975d-98f87b579a51">2018-03-20T07:15:00+00:00</MeetingStartDate>
    <AgendaId xmlns="d08b57ff-b9b7-4581-975d-98f87b579a51">8080</AgendaId>
    <AccessLevel xmlns="d08b57ff-b9b7-4581-975d-98f87b579a51">1</AccessLevel>
    <EnclosureType xmlns="d08b57ff-b9b7-4581-975d-98f87b579a51">Enclosure</EnclosureType>
    <CommitteeName xmlns="d08b57ff-b9b7-4581-975d-98f87b579a51">Udvalget for Social og Sundhed</CommitteeName>
    <FusionId xmlns="d08b57ff-b9b7-4581-975d-98f87b579a51">2836128</FusionId>
    <DocumentType xmlns="d08b57ff-b9b7-4581-975d-98f87b579a51"/>
    <AgendaAccessLevelName xmlns="d08b57ff-b9b7-4581-975d-98f87b579a51">Åben</AgendaAccessLevelName>
    <UNC xmlns="d08b57ff-b9b7-4581-975d-98f87b579a51">2577278</UNC>
    <MeetingDateAndTime xmlns="d08b57ff-b9b7-4581-975d-98f87b579a51">20-03-2018 fra 08:15 - 12:15</MeetingDateAndTime>
    <MeetingTitle xmlns="d08b57ff-b9b7-4581-975d-98f87b579a51">20-03-2018</MeetingTitle>
    <MeetingEndDate xmlns="d08b57ff-b9b7-4581-975d-98f87b579a51">2018-03-20T11:15:00+00:00</MeetingEndDate>
    <PWDescription xmlns="d08b57ff-b9b7-4581-975d-98f87b579a51"/>
    <PWFileType xmlns="d08b57ff-b9b7-4581-975d-98f87b579a51">.XLSX</PWFileType>
  </documentManagement>
</p:properties>
</file>

<file path=customXml/itemProps1.xml><?xml version="1.0" encoding="utf-8"?>
<ds:datastoreItem xmlns:ds="http://schemas.openxmlformats.org/officeDocument/2006/customXml" ds:itemID="{47A08332-78E5-4D74-AF3B-AD7DC2A8ED46}"/>
</file>

<file path=customXml/itemProps2.xml><?xml version="1.0" encoding="utf-8"?>
<ds:datastoreItem xmlns:ds="http://schemas.openxmlformats.org/officeDocument/2006/customXml" ds:itemID="{6D5AA9B2-B660-45FD-85CA-9B72033B0973}"/>
</file>

<file path=customXml/itemProps3.xml><?xml version="1.0" encoding="utf-8"?>
<ds:datastoreItem xmlns:ds="http://schemas.openxmlformats.org/officeDocument/2006/customXml" ds:itemID="{85D7828A-6060-4E1E-B96A-75D92DA2FF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Kontoplan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USS-20-03-2018 - Bilag 39.01 Oversigt, Udvalget for Social og Sundhed</dc:title>
  <dc:creator>Larysa Sørensen</dc:creator>
  <cp:lastModifiedBy>Inga Schmidt</cp:lastModifiedBy>
  <cp:lastPrinted>2018-04-10T10:10:10Z</cp:lastPrinted>
  <dcterms:created xsi:type="dcterms:W3CDTF">2018-03-08T13:32:55Z</dcterms:created>
  <dcterms:modified xsi:type="dcterms:W3CDTF">2018-08-28T13:43:58Z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